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115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<sst xmlns="http://schemas.openxmlformats.org/spreadsheetml/2006/main" count="62" uniqueCount="46">
  <si>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21W/8554</t>
  </si>
  <si>
    <t>cm^2</t>
  </si>
  <si>
    <t>mm</t>
  </si>
  <si>
    <t>cm^3</t>
  </si>
  <si>
    <t>Hz</t>
  </si>
  <si>
    <t>dB</t>
  </si>
  <si>
    <t>mono A</t>
  </si>
  <si>
    <t>dipole A</t>
  </si>
  <si>
    <t>mono B</t>
  </si>
  <si>
    <t>dipole B</t>
  </si>
  <si>
    <t>dB SPL</t>
  </si>
  <si>
    <t xml:space="preserve"> </t>
  </si>
  <si>
    <t>SPL =</t>
  </si>
  <si>
    <t>Fequal =</t>
  </si>
  <si>
    <t>Vp = Sd Xmax</t>
  </si>
  <si>
    <t xml:space="preserve">SPL = 102.4 + 20 log(Vp) + 40 log(f) - 20 log(r) </t>
  </si>
  <si>
    <t xml:space="preserve">SPL = 100.3 + 20 log(Xmax) + 40 log(f) + 40 log(d) - 20 log(r) </t>
  </si>
  <si>
    <t>LINKWITZ LAB - 19 February 2001</t>
  </si>
  <si>
    <t>в закрытом ящике (монополь) и в открытом экране (диполь) на растоянии 1м в свободном пространстве</t>
  </si>
  <si>
    <t>Эффективная площадь диффузора Sd =</t>
  </si>
  <si>
    <t>Смещение диффузора Xmax =</t>
  </si>
  <si>
    <t>Эффективная разность хода D =</t>
  </si>
  <si>
    <t>Диамерт динамика d =</t>
  </si>
  <si>
    <t>Объемное смещение Vp =</t>
  </si>
  <si>
    <t>SPL диполя=монополя на Fequal =</t>
  </si>
  <si>
    <t>SPL (на Fequal) =</t>
  </si>
  <si>
    <t>SPL монополя at 100 Hz =</t>
  </si>
  <si>
    <t>SPL диполя на 100 Hz =</t>
  </si>
  <si>
    <t>Частота</t>
  </si>
  <si>
    <t>Динамик A</t>
  </si>
  <si>
    <t>Динамик B</t>
  </si>
  <si>
    <t>B. Требуемое объемное смещение для получения требуемого SPL на 1м в свободном пространстве</t>
  </si>
  <si>
    <t>(Обратите внимание, что 109 dB SPL требует 1 Watt акустического излучения)</t>
  </si>
  <si>
    <t>Введите параметры динамиков, обведенные рамкой (Sd, Xmax(линейное в одну сторону), D, стартовую частоту)</t>
  </si>
  <si>
    <t>Введите параметры динамиков, обведенные рамкой (SPL, D, стартовую частоту)</t>
  </si>
  <si>
    <t>Разделите Vp на 2 для излучения в полупространство</t>
  </si>
  <si>
    <t>монополь</t>
  </si>
  <si>
    <t>диполь</t>
  </si>
  <si>
    <t>Формулы для монополя:</t>
  </si>
  <si>
    <t>Величины в dB, m, Hz</t>
  </si>
  <si>
    <t>Формулы для диполя:</t>
  </si>
  <si>
    <t>SPLdipole = SPL - 20 log(Fequal / f)  если f &lt; 3 Fequal, иначе SPLdipole = SPL + 6</t>
  </si>
  <si>
    <t>Vdipole = Vp (Fequal / f)  если f &lt; 3 Fequal, иначе Vdipole = Vp / 2</t>
  </si>
  <si>
    <t>Dayton 15IB</t>
  </si>
  <si>
    <t>Добавьте 6Дб для излучения в полупространство.</t>
  </si>
  <si>
    <t>А. Уровень звукового давления (SPL), ограниченый линейным смешением диффузора для громкоговорителя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</si>
</sst>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>
                <c:ptCount val="9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</c:numCache>
            </c:numRef>
          </c:cat>
          <c:val>
            <c:numRef>
              <c:f>spl_max1!$C$26:$C$34</c:f>
              <c:numCache>
                <c:ptCount val="9"/>
                <c:pt idx="0">
                  <c:v>99.7088014173473</c:v>
                </c:pt>
                <c:pt idx="1">
                  <c:v>105.72940133062693</c:v>
                </c:pt>
                <c:pt idx="2">
                  <c:v>111.75000124390658</c:v>
                </c:pt>
                <c:pt idx="3">
                  <c:v>117.7706011571862</c:v>
                </c:pt>
                <c:pt idx="4">
                  <c:v>123.7912010704658</c:v>
                </c:pt>
                <c:pt idx="5">
                  <c:v>129.81180098374543</c:v>
                </c:pt>
                <c:pt idx="6">
                  <c:v>135.83240089702505</c:v>
                </c:pt>
                <c:pt idx="7">
                  <c:v>141.85300081030468</c:v>
                </c:pt>
                <c:pt idx="8">
                  <c:v>147.8736007235843</c:v>
                </c:pt>
              </c:numCache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>
                <c:ptCount val="9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</c:numCache>
            </c:numRef>
          </c:cat>
          <c:val>
            <c:numRef>
              <c:f>spl_max1!$D$26:$D$34</c:f>
              <c:numCache>
                <c:ptCount val="9"/>
                <c:pt idx="0">
                  <c:v>80.31154093580793</c:v>
                </c:pt>
                <c:pt idx="1">
                  <c:v>89.34244080572736</c:v>
                </c:pt>
                <c:pt idx="2">
                  <c:v>98.37334067564683</c:v>
                </c:pt>
                <c:pt idx="3">
                  <c:v>107.40424054556627</c:v>
                </c:pt>
                <c:pt idx="4">
                  <c:v>116.43514041548566</c:v>
                </c:pt>
                <c:pt idx="5">
                  <c:v>125.46604028540511</c:v>
                </c:pt>
                <c:pt idx="6">
                  <c:v>134.49694015532455</c:v>
                </c:pt>
                <c:pt idx="7">
                  <c:v>143.527840025244</c:v>
                </c:pt>
                <c:pt idx="8">
                  <c:v>152.55873989516343</c:v>
                </c:pt>
              </c:numCache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>
                <c:ptCount val="9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</c:numCache>
            </c:numRef>
          </c:cat>
          <c:val>
            <c:numRef>
              <c:f>spl_max1!$E$26:$E$34</c:f>
              <c:numCache>
                <c:ptCount val="9"/>
                <c:pt idx="0">
                  <c:v>80.61526967897443</c:v>
                </c:pt>
                <c:pt idx="1">
                  <c:v>86.63586959225405</c:v>
                </c:pt>
                <c:pt idx="2">
                  <c:v>92.65646950553368</c:v>
                </c:pt>
                <c:pt idx="3">
                  <c:v>98.6770694188133</c:v>
                </c:pt>
                <c:pt idx="4">
                  <c:v>104.69766933209293</c:v>
                </c:pt>
                <c:pt idx="5">
                  <c:v>110.71826924537255</c:v>
                </c:pt>
                <c:pt idx="6">
                  <c:v>116.73886915865218</c:v>
                </c:pt>
                <c:pt idx="7">
                  <c:v>122.7594690719318</c:v>
                </c:pt>
                <c:pt idx="8">
                  <c:v>128.78006898521141</c:v>
                </c:pt>
              </c:numCache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>
                <c:ptCount val="9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</c:numCache>
            </c:numRef>
          </c:cat>
          <c:val>
            <c:numRef>
              <c:f>spl_max1!$F$26:$F$34</c:f>
              <c:numCache>
                <c:ptCount val="9"/>
                <c:pt idx="0">
                  <c:v>61.14824264051862</c:v>
                </c:pt>
                <c:pt idx="1">
                  <c:v>70.17914251043806</c:v>
                </c:pt>
                <c:pt idx="2">
                  <c:v>79.21004238035749</c:v>
                </c:pt>
                <c:pt idx="3">
                  <c:v>88.24094225027693</c:v>
                </c:pt>
                <c:pt idx="4">
                  <c:v>97.27184212019637</c:v>
                </c:pt>
                <c:pt idx="5">
                  <c:v>106.3027419901158</c:v>
                </c:pt>
                <c:pt idx="6">
                  <c:v>115.33364186003524</c:v>
                </c:pt>
                <c:pt idx="7">
                  <c:v>124.36454172995468</c:v>
                </c:pt>
                <c:pt idx="8">
                  <c:v>133.39544159987412</c:v>
                </c:pt>
              </c:numCache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Частота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auto val="0"/>
        <c:lblOffset val="100"/>
        <c:noMultiLvlLbl val="0"/>
      </c:catAx>
      <c:valAx>
        <c:axId val="50642544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53111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2975"/>
          <c:w val="0.860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>
                <c:ptCount val="16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  <c:pt idx="9">
                  <c:v>565.6854249492385</c:v>
                </c:pt>
                <c:pt idx="10">
                  <c:v>800.0000000000007</c:v>
                </c:pt>
                <c:pt idx="11">
                  <c:v>1131.370849898477</c:v>
                </c:pt>
                <c:pt idx="12">
                  <c:v>1600.0000000000014</c:v>
                </c:pt>
                <c:pt idx="13">
                  <c:v>2262.741699796954</c:v>
                </c:pt>
                <c:pt idx="14">
                  <c:v>3200.0000000000027</c:v>
                </c:pt>
                <c:pt idx="15">
                  <c:v>4525.483399593908</c:v>
                </c:pt>
              </c:numCache>
            </c:numRef>
          </c:cat>
          <c:val>
            <c:numRef>
              <c:f>spl_max1!$D$50:$D$65</c:f>
              <c:numCache>
                <c:ptCount val="16"/>
                <c:pt idx="0">
                  <c:v>1213.7241200466926</c:v>
                </c:pt>
                <c:pt idx="1">
                  <c:v>606.8620600233468</c:v>
                </c:pt>
                <c:pt idx="2">
                  <c:v>303.4310300116726</c:v>
                </c:pt>
                <c:pt idx="3">
                  <c:v>151.7155150058363</c:v>
                </c:pt>
                <c:pt idx="4">
                  <c:v>75.85775750291826</c:v>
                </c:pt>
                <c:pt idx="5">
                  <c:v>37.92887875145912</c:v>
                </c:pt>
                <c:pt idx="6">
                  <c:v>18.96443937572956</c:v>
                </c:pt>
                <c:pt idx="7">
                  <c:v>9.482219687864779</c:v>
                </c:pt>
                <c:pt idx="8">
                  <c:v>4.7411098439323895</c:v>
                </c:pt>
                <c:pt idx="9">
                  <c:v>2.3705549219661948</c:v>
                </c:pt>
                <c:pt idx="10">
                  <c:v>1.1852774609830972</c:v>
                </c:pt>
                <c:pt idx="11">
                  <c:v>0.5926387304915486</c:v>
                </c:pt>
                <c:pt idx="12">
                  <c:v>0.29631936524577424</c:v>
                </c:pt>
                <c:pt idx="13">
                  <c:v>0.1481596826228871</c:v>
                </c:pt>
                <c:pt idx="14">
                  <c:v>0.07407984131144342</c:v>
                </c:pt>
                <c:pt idx="15">
                  <c:v>0.03703992065572177</c:v>
                </c:pt>
              </c:numCache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>
                <c:ptCount val="16"/>
                <c:pt idx="0">
                  <c:v>25</c:v>
                </c:pt>
                <c:pt idx="1">
                  <c:v>35.35533905932738</c:v>
                </c:pt>
                <c:pt idx="2">
                  <c:v>50.00000000000001</c:v>
                </c:pt>
                <c:pt idx="3">
                  <c:v>70.71067811865477</c:v>
                </c:pt>
                <c:pt idx="4">
                  <c:v>100.00000000000003</c:v>
                </c:pt>
                <c:pt idx="5">
                  <c:v>141.42135623730957</c:v>
                </c:pt>
                <c:pt idx="6">
                  <c:v>200.0000000000001</c:v>
                </c:pt>
                <c:pt idx="7">
                  <c:v>282.8427124746192</c:v>
                </c:pt>
                <c:pt idx="8">
                  <c:v>400.0000000000003</c:v>
                </c:pt>
                <c:pt idx="9">
                  <c:v>565.6854249492385</c:v>
                </c:pt>
                <c:pt idx="10">
                  <c:v>800.0000000000007</c:v>
                </c:pt>
                <c:pt idx="11">
                  <c:v>1131.370849898477</c:v>
                </c:pt>
                <c:pt idx="12">
                  <c:v>1600.0000000000014</c:v>
                </c:pt>
                <c:pt idx="13">
                  <c:v>2262.741699796954</c:v>
                </c:pt>
                <c:pt idx="14">
                  <c:v>3200.0000000000027</c:v>
                </c:pt>
                <c:pt idx="15">
                  <c:v>4525.483399593908</c:v>
                </c:pt>
              </c:numCache>
            </c:numRef>
          </c:cat>
          <c:val>
            <c:numRef>
              <c:f>spl_max1!$E$50:$E$65</c:f>
              <c:numCache>
                <c:ptCount val="16"/>
                <c:pt idx="0">
                  <c:v>11323.560550387625</c:v>
                </c:pt>
                <c:pt idx="1">
                  <c:v>4003.483226177784</c:v>
                </c:pt>
                <c:pt idx="2">
                  <c:v>1415.44506879845</c:v>
                </c:pt>
                <c:pt idx="3">
                  <c:v>500.4354032722216</c:v>
                </c:pt>
                <c:pt idx="4">
                  <c:v>176.93063359980653</c:v>
                </c:pt>
                <c:pt idx="5">
                  <c:v>62.55442540902778</c:v>
                </c:pt>
                <c:pt idx="6">
                  <c:v>22.116329199975805</c:v>
                </c:pt>
                <c:pt idx="7">
                  <c:v>7.819303176128469</c:v>
                </c:pt>
                <c:pt idx="8">
                  <c:v>2.7645411499969748</c:v>
                </c:pt>
                <c:pt idx="9">
                  <c:v>0.9774128970160585</c:v>
                </c:pt>
                <c:pt idx="10">
                  <c:v>0.5926387304915486</c:v>
                </c:pt>
                <c:pt idx="11">
                  <c:v>0.2963193652457743</c:v>
                </c:pt>
                <c:pt idx="12">
                  <c:v>0.14815968262288712</c:v>
                </c:pt>
                <c:pt idx="13">
                  <c:v>0.07407984131144355</c:v>
                </c:pt>
                <c:pt idx="14">
                  <c:v>0.03703992065572171</c:v>
                </c:pt>
                <c:pt idx="15">
                  <c:v>0.018519960327860886</c:v>
                </c:pt>
              </c:numCache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Частота
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405370"/>
        <c:crosses val="autoZero"/>
        <c:auto val="0"/>
        <c:lblOffset val="100"/>
        <c:tickLblSkip val="2"/>
        <c:noMultiLvlLbl val="0"/>
      </c:catAx>
      <c:valAx>
        <c:axId val="840537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Объемное смещение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297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4352925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3524250" y="7458075"/>
        <a:ext cx="34385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54">
      <selection activeCell="C86" sqref="C86"/>
    </sheetView>
  </sheetViews>
  <sheetFormatPr defaultColWidth="9.140625" defaultRowHeight="12.75"/>
  <cols>
    <col min="1" max="1" width="9.8515625" style="0" customWidth="1"/>
    <col min="4" max="4" width="9.140625" style="1" customWidth="1"/>
    <col min="5" max="5" width="11.7109375" style="0" bestFit="1" customWidth="1"/>
    <col min="6" max="6" width="10.28125" style="0" bestFit="1" customWidth="1"/>
  </cols>
  <sheetData>
    <row r="2" ht="12.75">
      <c r="B2" s="2" t="s">
        <v>45</v>
      </c>
    </row>
    <row r="3" ht="12.75">
      <c r="B3" s="2" t="s">
        <v>18</v>
      </c>
    </row>
    <row r="5" ht="12.75">
      <c r="B5" t="s">
        <v>33</v>
      </c>
    </row>
    <row r="6" ht="12.75">
      <c r="B6" t="s">
        <v>44</v>
      </c>
    </row>
    <row r="8" spans="5:6" ht="12.75">
      <c r="E8" s="33" t="s">
        <v>43</v>
      </c>
      <c r="F8" s="34" t="s">
        <v>0</v>
      </c>
    </row>
    <row r="9" spans="5:6" ht="12.75">
      <c r="E9" s="12" t="s">
        <v>29</v>
      </c>
      <c r="F9" s="13" t="s">
        <v>30</v>
      </c>
    </row>
    <row r="10" spans="4:7" ht="12.75">
      <c r="D10" s="37" t="s">
        <v>19</v>
      </c>
      <c r="E10" s="25">
        <v>819</v>
      </c>
      <c r="F10" s="26">
        <v>200</v>
      </c>
      <c r="G10" t="s">
        <v>1</v>
      </c>
    </row>
    <row r="11" spans="4:7" ht="12.75">
      <c r="D11" s="1" t="s">
        <v>20</v>
      </c>
      <c r="E11" s="14">
        <v>14.3</v>
      </c>
      <c r="F11" s="27">
        <v>6.5</v>
      </c>
      <c r="G11" t="s">
        <v>2</v>
      </c>
    </row>
    <row r="12" spans="4:7" ht="12.75">
      <c r="D12" s="1" t="s">
        <v>21</v>
      </c>
      <c r="E12" s="28">
        <v>250</v>
      </c>
      <c r="F12" s="29">
        <v>248</v>
      </c>
      <c r="G12" t="s">
        <v>2</v>
      </c>
    </row>
    <row r="13" spans="5:6" ht="12.75">
      <c r="E13" s="5"/>
      <c r="F13" s="15"/>
    </row>
    <row r="14" spans="4:7" ht="12.75">
      <c r="D14" s="1" t="s">
        <v>22</v>
      </c>
      <c r="E14" s="18">
        <f>SQRT(400*E10/PI())</f>
        <v>322.9215364663835</v>
      </c>
      <c r="F14" s="19">
        <f>SQRT(400*F10/PI())</f>
        <v>159.57691216057307</v>
      </c>
      <c r="G14" t="s">
        <v>2</v>
      </c>
    </row>
    <row r="15" spans="4:7" ht="12.75">
      <c r="D15" s="1" t="s">
        <v>23</v>
      </c>
      <c r="E15" s="6">
        <f>E10*E11/10</f>
        <v>1171.17</v>
      </c>
      <c r="F15" s="17">
        <f>F10*F11/10</f>
        <v>130</v>
      </c>
      <c r="G15" t="s">
        <v>3</v>
      </c>
    </row>
    <row r="16" spans="5:6" ht="12.75">
      <c r="E16" s="6"/>
      <c r="F16" s="17"/>
    </row>
    <row r="17" spans="4:7" ht="12.75">
      <c r="D17" s="1" t="s">
        <v>24</v>
      </c>
      <c r="E17" s="11">
        <f>170*343/E12</f>
        <v>233.24</v>
      </c>
      <c r="F17" s="16">
        <f>170*343/F12</f>
        <v>235.1209677419355</v>
      </c>
      <c r="G17" t="s">
        <v>4</v>
      </c>
    </row>
    <row r="18" spans="4:7" ht="12.75">
      <c r="D18" s="1" t="s">
        <v>25</v>
      </c>
      <c r="E18" s="11">
        <f>94.3+20*LOG(E11/500)+40*LOG(E17)+40*LOG(E14/1000)</f>
        <v>138.50332238042608</v>
      </c>
      <c r="F18" s="16">
        <f>94.3+20*LOG(F11/500)+40*LOG(F17)+40*LOG(F14/1000)</f>
        <v>119.54932375588605</v>
      </c>
      <c r="G18" t="s">
        <v>5</v>
      </c>
    </row>
    <row r="19" spans="5:6" ht="12.75">
      <c r="E19" s="6"/>
      <c r="F19" s="17"/>
    </row>
    <row r="20" spans="4:7" ht="12.75">
      <c r="D20" s="1" t="s">
        <v>26</v>
      </c>
      <c r="E20" s="11">
        <f>E18-40*LOG(E17/100)</f>
        <v>123.7912010704658</v>
      </c>
      <c r="F20" s="16">
        <f>F18-40*LOG(F17/100)</f>
        <v>104.69766933209293</v>
      </c>
      <c r="G20" t="s">
        <v>5</v>
      </c>
    </row>
    <row r="21" spans="4:7" ht="12.75">
      <c r="D21" s="1" t="s">
        <v>27</v>
      </c>
      <c r="E21" s="11">
        <f>E18-60*LOG(E17/100)</f>
        <v>116.43514041548568</v>
      </c>
      <c r="F21" s="16">
        <f>F18-60*LOG(F17/100)</f>
        <v>97.27184212019637</v>
      </c>
      <c r="G21" t="s">
        <v>5</v>
      </c>
    </row>
    <row r="24" spans="2:6" ht="12.75">
      <c r="B24" t="s">
        <v>28</v>
      </c>
      <c r="C24" s="8" t="s">
        <v>6</v>
      </c>
      <c r="D24" s="1" t="s">
        <v>7</v>
      </c>
      <c r="E24" s="8" t="s">
        <v>8</v>
      </c>
      <c r="F24" s="1" t="s">
        <v>9</v>
      </c>
    </row>
    <row r="25" spans="2:6" ht="12.75">
      <c r="B25" s="7" t="s">
        <v>4</v>
      </c>
      <c r="C25" s="9" t="s">
        <v>10</v>
      </c>
      <c r="D25" s="7" t="s">
        <v>10</v>
      </c>
      <c r="E25" s="9" t="s">
        <v>10</v>
      </c>
      <c r="F25" s="7" t="s">
        <v>10</v>
      </c>
    </row>
    <row r="26" spans="2:6" ht="12.75">
      <c r="B26" s="32">
        <v>25</v>
      </c>
      <c r="C26" s="10">
        <f aca="true" t="shared" si="0" ref="C26:C34">94.3+20*LOG($E$11/500)+40*LOG(B26)+40*LOG($E$14/1000)</f>
        <v>99.7088014173473</v>
      </c>
      <c r="D26" s="4">
        <f aca="true" t="shared" si="1" ref="D26:D34">IF(B26&lt;3*$E$17,C26-20*LOG($E$17/B26),C26+6)</f>
        <v>80.31154093580793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105.72940133062693</v>
      </c>
      <c r="D27" s="4">
        <f t="shared" si="1"/>
        <v>89.34244080572736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111.75000124390658</v>
      </c>
      <c r="D28" s="4">
        <f t="shared" si="1"/>
        <v>98.37334067564683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117.7706011571862</v>
      </c>
      <c r="D29" s="4">
        <f t="shared" si="1"/>
        <v>107.40424054556627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123.7912010704658</v>
      </c>
      <c r="D30" s="4">
        <f t="shared" si="1"/>
        <v>116.43514041548566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129.81180098374543</v>
      </c>
      <c r="D31" s="4">
        <f t="shared" si="1"/>
        <v>125.46604028540511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135.83240089702505</v>
      </c>
      <c r="D32" s="4">
        <f t="shared" si="1"/>
        <v>134.49694015532455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141.85300081030468</v>
      </c>
      <c r="D33" s="4">
        <f t="shared" si="1"/>
        <v>143.527840025244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147.8736007235843</v>
      </c>
      <c r="D34" s="4">
        <f t="shared" si="1"/>
        <v>152.55873989516343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11</v>
      </c>
    </row>
    <row r="38" ht="12.75">
      <c r="B38" s="20" t="s">
        <v>31</v>
      </c>
    </row>
    <row r="39" ht="12.75">
      <c r="B39" s="24" t="s">
        <v>32</v>
      </c>
    </row>
    <row r="40" ht="12.75">
      <c r="B40" s="24"/>
    </row>
    <row r="41" ht="12.75">
      <c r="B41" t="s">
        <v>34</v>
      </c>
    </row>
    <row r="42" ht="12.75">
      <c r="B42" t="s">
        <v>35</v>
      </c>
    </row>
    <row r="44" spans="4:6" ht="12.75">
      <c r="D44" s="1" t="s">
        <v>12</v>
      </c>
      <c r="E44" s="30">
        <v>100</v>
      </c>
      <c r="F44" t="s">
        <v>5</v>
      </c>
    </row>
    <row r="45" spans="4:10" ht="12.75">
      <c r="D45" s="1" t="s">
        <v>21</v>
      </c>
      <c r="E45" s="31">
        <v>250</v>
      </c>
      <c r="F45" t="s">
        <v>2</v>
      </c>
      <c r="H45" t="s">
        <v>13</v>
      </c>
      <c r="I45" s="23">
        <f>170*343/E45</f>
        <v>233.24</v>
      </c>
      <c r="J45" t="s">
        <v>4</v>
      </c>
    </row>
    <row r="47" spans="4:5" ht="12.75">
      <c r="D47" s="22" t="s">
        <v>14</v>
      </c>
      <c r="E47" s="21"/>
    </row>
    <row r="48" spans="3:5" ht="12.75">
      <c r="C48" t="s">
        <v>28</v>
      </c>
      <c r="D48" s="8" t="s">
        <v>36</v>
      </c>
      <c r="E48" s="1" t="s">
        <v>37</v>
      </c>
    </row>
    <row r="49" spans="3:5" ht="12.75">
      <c r="C49" s="7" t="s">
        <v>4</v>
      </c>
      <c r="D49" s="9" t="s">
        <v>3</v>
      </c>
      <c r="E49" s="7" t="s">
        <v>3</v>
      </c>
    </row>
    <row r="50" spans="3:5" ht="12.75">
      <c r="C50" s="32">
        <v>25</v>
      </c>
      <c r="D50" s="10">
        <f aca="true" t="shared" si="5" ref="D50:D65">(10^(($E$44-102.4-40*LOG(C50))/20))*10^6</f>
        <v>1213.7241200466926</v>
      </c>
      <c r="E50" s="4">
        <f aca="true" t="shared" si="6" ref="E50:E65">IF(C50&lt;3*$I$45,D50*$I$45/C50,D50/2)</f>
        <v>11323.560550387625</v>
      </c>
    </row>
    <row r="51" spans="3:5" ht="12.75">
      <c r="C51" s="3">
        <f aca="true" t="shared" si="7" ref="C51:C65">C50*2^(1/2)</f>
        <v>35.35533905932738</v>
      </c>
      <c r="D51" s="10">
        <f t="shared" si="5"/>
        <v>606.8620600233468</v>
      </c>
      <c r="E51" s="4">
        <f t="shared" si="6"/>
        <v>4003.483226177784</v>
      </c>
    </row>
    <row r="52" spans="3:5" ht="12.75">
      <c r="C52" s="3">
        <f t="shared" si="7"/>
        <v>50.00000000000001</v>
      </c>
      <c r="D52" s="10">
        <f t="shared" si="5"/>
        <v>303.4310300116726</v>
      </c>
      <c r="E52" s="4">
        <f t="shared" si="6"/>
        <v>1415.44506879845</v>
      </c>
    </row>
    <row r="53" spans="3:5" ht="12.75">
      <c r="C53" s="3">
        <f t="shared" si="7"/>
        <v>70.71067811865477</v>
      </c>
      <c r="D53" s="10">
        <f t="shared" si="5"/>
        <v>151.7155150058363</v>
      </c>
      <c r="E53" s="4">
        <f t="shared" si="6"/>
        <v>500.4354032722216</v>
      </c>
    </row>
    <row r="54" spans="3:5" ht="12.75">
      <c r="C54" s="3">
        <f t="shared" si="7"/>
        <v>100.00000000000003</v>
      </c>
      <c r="D54" s="10">
        <f t="shared" si="5"/>
        <v>75.85775750291826</v>
      </c>
      <c r="E54" s="4">
        <f t="shared" si="6"/>
        <v>176.93063359980653</v>
      </c>
    </row>
    <row r="55" spans="3:5" ht="12.75">
      <c r="C55" s="3">
        <f t="shared" si="7"/>
        <v>141.42135623730957</v>
      </c>
      <c r="D55" s="10">
        <f t="shared" si="5"/>
        <v>37.92887875145912</v>
      </c>
      <c r="E55" s="4">
        <f t="shared" si="6"/>
        <v>62.55442540902778</v>
      </c>
    </row>
    <row r="56" spans="3:5" ht="12.75">
      <c r="C56" s="3">
        <f t="shared" si="7"/>
        <v>200.0000000000001</v>
      </c>
      <c r="D56" s="10">
        <f t="shared" si="5"/>
        <v>18.96443937572956</v>
      </c>
      <c r="E56" s="4">
        <f t="shared" si="6"/>
        <v>22.116329199975805</v>
      </c>
    </row>
    <row r="57" spans="3:5" ht="12.75">
      <c r="C57" s="3">
        <f t="shared" si="7"/>
        <v>282.8427124746192</v>
      </c>
      <c r="D57" s="35">
        <f t="shared" si="5"/>
        <v>9.482219687864779</v>
      </c>
      <c r="E57" s="36">
        <f t="shared" si="6"/>
        <v>7.819303176128469</v>
      </c>
    </row>
    <row r="58" spans="3:5" ht="12.75">
      <c r="C58" s="3">
        <f t="shared" si="7"/>
        <v>400.0000000000003</v>
      </c>
      <c r="D58" s="35">
        <f t="shared" si="5"/>
        <v>4.7411098439323895</v>
      </c>
      <c r="E58" s="36">
        <f t="shared" si="6"/>
        <v>2.7645411499969748</v>
      </c>
    </row>
    <row r="59" spans="3:5" ht="12.75">
      <c r="C59" s="3">
        <f t="shared" si="7"/>
        <v>565.6854249492385</v>
      </c>
      <c r="D59" s="35">
        <f t="shared" si="5"/>
        <v>2.3705549219661948</v>
      </c>
      <c r="E59" s="36">
        <f t="shared" si="6"/>
        <v>0.9774128970160585</v>
      </c>
    </row>
    <row r="60" spans="3:5" ht="12.75">
      <c r="C60" s="3">
        <f t="shared" si="7"/>
        <v>800.0000000000007</v>
      </c>
      <c r="D60" s="35">
        <f t="shared" si="5"/>
        <v>1.1852774609830972</v>
      </c>
      <c r="E60" s="36">
        <f t="shared" si="6"/>
        <v>0.5926387304915486</v>
      </c>
    </row>
    <row r="61" spans="3:5" ht="12.75">
      <c r="C61" s="3">
        <f t="shared" si="7"/>
        <v>1131.370849898477</v>
      </c>
      <c r="D61" s="35">
        <f t="shared" si="5"/>
        <v>0.5926387304915486</v>
      </c>
      <c r="E61" s="36">
        <f t="shared" si="6"/>
        <v>0.2963193652457743</v>
      </c>
    </row>
    <row r="62" spans="3:5" ht="12.75">
      <c r="C62" s="3">
        <f t="shared" si="7"/>
        <v>1600.0000000000014</v>
      </c>
      <c r="D62" s="35">
        <f t="shared" si="5"/>
        <v>0.29631936524577424</v>
      </c>
      <c r="E62" s="36">
        <f t="shared" si="6"/>
        <v>0.14815968262288712</v>
      </c>
    </row>
    <row r="63" spans="3:5" ht="12.75">
      <c r="C63" s="3">
        <f t="shared" si="7"/>
        <v>2262.741699796954</v>
      </c>
      <c r="D63" s="35">
        <f t="shared" si="5"/>
        <v>0.1481596826228871</v>
      </c>
      <c r="E63" s="36">
        <f t="shared" si="6"/>
        <v>0.07407984131144355</v>
      </c>
    </row>
    <row r="64" spans="3:5" ht="12.75">
      <c r="C64" s="3">
        <f t="shared" si="7"/>
        <v>3200.0000000000027</v>
      </c>
      <c r="D64" s="35">
        <f t="shared" si="5"/>
        <v>0.07407984131144342</v>
      </c>
      <c r="E64" s="36">
        <f t="shared" si="6"/>
        <v>0.03703992065572171</v>
      </c>
    </row>
    <row r="65" spans="3:5" ht="12.75">
      <c r="C65" s="3">
        <f t="shared" si="7"/>
        <v>4525.483399593908</v>
      </c>
      <c r="D65" s="35">
        <f t="shared" si="5"/>
        <v>0.03703992065572177</v>
      </c>
      <c r="E65" s="36">
        <f t="shared" si="6"/>
        <v>0.018519960327860886</v>
      </c>
    </row>
    <row r="69" ht="12.75">
      <c r="B69" t="s">
        <v>38</v>
      </c>
    </row>
    <row r="70" spans="2:8" ht="12.75">
      <c r="B70" t="s">
        <v>16</v>
      </c>
      <c r="H70" t="s">
        <v>39</v>
      </c>
    </row>
    <row r="71" ht="12.75">
      <c r="B71" t="s">
        <v>15</v>
      </c>
    </row>
    <row r="73" ht="12.75">
      <c r="B73" t="s">
        <v>40</v>
      </c>
    </row>
    <row r="74" ht="12.75">
      <c r="B74" t="s">
        <v>41</v>
      </c>
    </row>
    <row r="75" ht="12.75">
      <c r="B75" t="s">
        <v>42</v>
      </c>
    </row>
    <row r="77" ht="12.75">
      <c r="B77" s="2" t="s">
        <v>17</v>
      </c>
    </row>
  </sheetData>
  <printOptions/>
  <pageMargins left="0.49" right="0.52" top="1" bottom="1" header="0.5" footer="0.5"/>
  <pageSetup horizontalDpi="300" verticalDpi="300" orientation="portrait" r:id="rId2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created xsi:type="dcterms:W3CDTF">2004-03-03T09:58:41Z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